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105" yWindow="65416" windowWidth="11355" windowHeight="8700" activeTab="0"/>
  </bookViews>
  <sheets>
    <sheet name="Start" sheetId="1" r:id="rId1"/>
    <sheet name="Assumptions" sheetId="2" r:id="rId2"/>
  </sheets>
  <definedNames>
    <definedName name="conventional">#REF!</definedName>
    <definedName name="efficient">#REF!</definedName>
    <definedName name="fixture">'Assumptions'!$J$7:$J$11</definedName>
    <definedName name="percent">'Assumptions'!$L$21:$L$40</definedName>
    <definedName name="state">'Assumptions'!$C$22:$C$72</definedName>
  </definedNames>
  <calcPr fullCalcOnLoad="1"/>
</workbook>
</file>

<file path=xl/sharedStrings.xml><?xml version="1.0" encoding="utf-8"?>
<sst xmlns="http://schemas.openxmlformats.org/spreadsheetml/2006/main" count="188" uniqueCount="133">
  <si>
    <t>I.</t>
  </si>
  <si>
    <t>II.</t>
  </si>
  <si>
    <t>gallons of water</t>
  </si>
  <si>
    <t>Assumptions:</t>
  </si>
  <si>
    <t>lbs CO2 per kWh</t>
  </si>
  <si>
    <t>lbs CO2 per cf natural gas</t>
  </si>
  <si>
    <t>kWh/gallon water delivered</t>
  </si>
  <si>
    <t>kWh/ gallon of wastewater treated</t>
  </si>
  <si>
    <t>hot water for shower use</t>
  </si>
  <si>
    <t>pounds of carbon dioxide emissions</t>
  </si>
  <si>
    <t>National average cost of electricity per kWh</t>
  </si>
  <si>
    <t>National average cost of natural gas per cf</t>
  </si>
  <si>
    <t>National average cost of wastewater treatment per gallon</t>
  </si>
  <si>
    <t>National average cost of tap water per gallon</t>
  </si>
  <si>
    <t>7.9 minutes</t>
  </si>
  <si>
    <t>average length of shower (pg. 61)</t>
  </si>
  <si>
    <t>Connecticut</t>
  </si>
  <si>
    <t>Maine</t>
  </si>
  <si>
    <t>Massachusetts</t>
  </si>
  <si>
    <t>New Hampshire</t>
  </si>
  <si>
    <t>Rhode Island</t>
  </si>
  <si>
    <t>Vermont</t>
  </si>
  <si>
    <t>New Jersey</t>
  </si>
  <si>
    <t>New York</t>
  </si>
  <si>
    <t>Pennsylvania</t>
  </si>
  <si>
    <t>Illinois</t>
  </si>
  <si>
    <t>Indiana</t>
  </si>
  <si>
    <t>Michigan</t>
  </si>
  <si>
    <t>Ohio</t>
  </si>
  <si>
    <t>Wisconsin</t>
  </si>
  <si>
    <t>Iowa</t>
  </si>
  <si>
    <t>Kansas</t>
  </si>
  <si>
    <t>Minnesota</t>
  </si>
  <si>
    <t>Missouri</t>
  </si>
  <si>
    <t>Nebraska</t>
  </si>
  <si>
    <t>North Dakota</t>
  </si>
  <si>
    <t>South Dakota</t>
  </si>
  <si>
    <t>Delaware</t>
  </si>
  <si>
    <t>District of Columbia</t>
  </si>
  <si>
    <t>Florida</t>
  </si>
  <si>
    <t>Georgia</t>
  </si>
  <si>
    <t>Maryland</t>
  </si>
  <si>
    <t>North Carolina</t>
  </si>
  <si>
    <t>South Carolina</t>
  </si>
  <si>
    <t>Virginia</t>
  </si>
  <si>
    <t>West Virginia</t>
  </si>
  <si>
    <t>Alabama</t>
  </si>
  <si>
    <t>Kentucky</t>
  </si>
  <si>
    <t>Mississippi</t>
  </si>
  <si>
    <t>Tennessee</t>
  </si>
  <si>
    <t>Arkansas</t>
  </si>
  <si>
    <t>Louisiana</t>
  </si>
  <si>
    <t>Oklahoma</t>
  </si>
  <si>
    <t>Texas</t>
  </si>
  <si>
    <t>Arizona</t>
  </si>
  <si>
    <t>Colorado</t>
  </si>
  <si>
    <t>Idaho</t>
  </si>
  <si>
    <t>Montana</t>
  </si>
  <si>
    <t>Nevada</t>
  </si>
  <si>
    <t>New Mexico</t>
  </si>
  <si>
    <t>Utah</t>
  </si>
  <si>
    <t>Wyoming</t>
  </si>
  <si>
    <t>California</t>
  </si>
  <si>
    <t>Oregon</t>
  </si>
  <si>
    <t>Washington</t>
  </si>
  <si>
    <t>Alaska</t>
  </si>
  <si>
    <t>Hawaii</t>
  </si>
  <si>
    <t>[1] See Technical notes for additional information on the Commercial, Industrial, and Transportation sectors.</t>
  </si>
  <si>
    <t xml:space="preserve">  NM = Not meaningful due to large relative standard error or excessive percentage change.  </t>
  </si>
  <si>
    <t xml:space="preserve">  Notes: • See Glossary for definitions. • Values for 2007 and 2008 are preliminary estimates based on a cutoff model sample.  See Technical Notes for a discussion of the sample design for the Form EIA-826. • Utilities and energy service providers may classify commercial and industrial customers based on either NAICS codes or demands or usage falling within specified limits by rate schedule. • Changes from year to year in consumer counts, sales and revenues, particularly involving the commercial and industrial consumer sectors, may result from respondent implementation of changes in the definitions of consumers, and reclassifications. • Retail sales and net generation may not correspond exactly for a particular month for a variety of reasons (i.e., sales data may include imported electricity). • Net generation is for the calendar month while retail sales and associated revenue accumulate from bills collected for periods of time (28 to 35 days) that vary dependent upon customer class and consumption occurring in and outside the calendar month. • Totals may not equal sum of components because of independent rounding.</t>
  </si>
  <si>
    <t xml:space="preserve">  Source: Energy Information Administration, Form EIA-826, "Monthly Electric Sales and Revenue Report with State Distributions Report."</t>
  </si>
  <si>
    <t>Select your state:</t>
  </si>
  <si>
    <t>State</t>
  </si>
  <si>
    <t>lbs. CO2/kWh</t>
  </si>
  <si>
    <t>All data from U.S. EPA's eGRID Version 2.1</t>
  </si>
  <si>
    <t>Table 5.6.B.  Average Retail Price of Electricity by State, April 2008 From EIA Electric Power Monthly</t>
  </si>
  <si>
    <t>Cents/kWh</t>
  </si>
  <si>
    <t>How many people live in your community?</t>
  </si>
  <si>
    <t>What water-saving device would you like to promote?</t>
  </si>
  <si>
    <t>Dishwasher</t>
  </si>
  <si>
    <t>Faucet</t>
  </si>
  <si>
    <t>Clothes Washer</t>
  </si>
  <si>
    <t>Toilet</t>
  </si>
  <si>
    <t>Traditional</t>
  </si>
  <si>
    <t>Efficient</t>
  </si>
  <si>
    <t>% hot water</t>
  </si>
  <si>
    <t>Difference:</t>
  </si>
  <si>
    <t>*Refers to electricity used within the home for electric hot water heating</t>
  </si>
  <si>
    <t>kWh indirect electricity**</t>
  </si>
  <si>
    <t>**Refers to electricity used to pump and treat water and wastewater</t>
  </si>
  <si>
    <t>off water bills</t>
  </si>
  <si>
    <t>off electricity bills</t>
  </si>
  <si>
    <t>kWh of direct electricity*</t>
  </si>
  <si>
    <t>Showerhead</t>
  </si>
  <si>
    <t>III.</t>
  </si>
  <si>
    <t>In kWh per million gallons, what is the energy intensity of your water supply?</t>
  </si>
  <si>
    <t>If unsure, national average is 1,500 kWh/MG</t>
  </si>
  <si>
    <t>IV.</t>
  </si>
  <si>
    <t>In kWh per million gallons, what is the energy intensity of your wastewater treatment?</t>
  </si>
  <si>
    <t>If unsure, national average is 1,800 kWh/MG</t>
  </si>
  <si>
    <t>(gpcd)</t>
  </si>
  <si>
    <t xml:space="preserve">Specific heat of water = 1.0 BTU/lb · º F </t>
  </si>
  <si>
    <t xml:space="preserve">1 gallon of water = 8.34 lbs </t>
  </si>
  <si>
    <t xml:space="preserve">1 kWh = 3,412 BTUs </t>
  </si>
  <si>
    <r>
      <t>Incoming water temperature is raised from 55º F to 130º F (</t>
    </r>
    <r>
      <rPr>
        <sz val="11"/>
        <color indexed="8"/>
        <rFont val="Arial"/>
        <family val="2"/>
      </rPr>
      <t xml:space="preserve">Δ </t>
    </r>
    <r>
      <rPr>
        <sz val="11"/>
        <color indexed="8"/>
        <rFont val="BONDNP+Arial"/>
        <family val="0"/>
      </rPr>
      <t xml:space="preserve">75 º F) </t>
    </r>
  </si>
  <si>
    <t xml:space="preserve">Water heating process is 90 percent efficient, electric hot water heater </t>
  </si>
  <si>
    <t xml:space="preserve">[(1 gal · 1.0 BTU/lbs · º F) (1KWh/3,412 BTUs) / (1 gallon/8.34 lbs) · 75º F] / 0.90 = 0.2036 kWh/gal </t>
  </si>
  <si>
    <t>Specific heat of water = 1.0 BTU/lb · º F</t>
  </si>
  <si>
    <t xml:space="preserve">1 Therm = 99,976 BTUs </t>
  </si>
  <si>
    <t xml:space="preserve">Water heating process is 60 percent efficient, natural gas hot water heater </t>
  </si>
  <si>
    <t xml:space="preserve">[(1 gal · 1.0 BTU/lbs · º F) (1Therm/99,976 BTUs) / (1 gallon/8.34 lbs) · 75º F] / 0.60 = 0.010428 Therms/gal </t>
  </si>
  <si>
    <t>0.010428 Therms/gal · 1,000 gal · 1Mcf/10.307 Therms = 1.0117 Mcf/kgal</t>
  </si>
  <si>
    <t>kWh/gallon if heating water with electricity</t>
  </si>
  <si>
    <t>cf/gallon if heating water with natural gas</t>
  </si>
  <si>
    <t xml:space="preserve">Electric ater heating consumes 0.2036 kWh of electricity per gallon of water heated assuming: </t>
  </si>
  <si>
    <t>Natural gas water heating consumes 1.0117 cf of natural gas per 1 gallon of water heated assuming:</t>
  </si>
  <si>
    <t xml:space="preserve">or </t>
  </si>
  <si>
    <t>1.0117cf/gal</t>
  </si>
  <si>
    <t>hot water traditional</t>
  </si>
  <si>
    <t>hot water inefficient</t>
  </si>
  <si>
    <t>V.</t>
  </si>
  <si>
    <t xml:space="preserve">What percentage of your community do you expect to install the device? </t>
  </si>
  <si>
    <t xml:space="preserve">Try different values to compare potential savings </t>
  </si>
  <si>
    <t>(i.e. if 5% of your community replaced their showerheads vs. 25% replacement.)</t>
  </si>
  <si>
    <t>Results:</t>
  </si>
  <si>
    <t>If</t>
  </si>
  <si>
    <t xml:space="preserve">of your community installed this device, </t>
  </si>
  <si>
    <t>Disclaimer:</t>
  </si>
  <si>
    <t>River Network’s Water/Energy Calculators are interactive tools designed to help you figure out how much how much energy and carbon emissions are embedded in the water you use. Results received from this calculator are designed for indication purposes only. River Network does not guarantee the accuracy of any information derived from this tool, and is not responsible for any errors, omissions, or misrepresentations.</t>
  </si>
  <si>
    <t>Please send any questions or comments to bgriffiths@rivernetwork.org</t>
  </si>
  <si>
    <t>This tool was designed by Bevan Griffiths Sattenspiel</t>
  </si>
  <si>
    <t>your community would annually save:</t>
  </si>
  <si>
    <t>Community Water-Energy Savings Calculator</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</si>
</sst>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000_);_(&quot;$&quot;* \(#,##0.0000\);_(&quot;$&quot;* &quot;-&quot;??_);_(@_)"/>
    <numFmt numFmtId="165" formatCode="_(* #,##0.0000_);_(* \(#,##0.0000\);_(* &quot;-&quot;??_);_(@_)"/>
    <numFmt numFmtId="166" formatCode="_(* #,##0_);_(* \(#,##0\);_(* &quot;-&quot;??_);_(@_)"/>
    <numFmt numFmtId="167" formatCode="_(&quot;$&quot;* #,##0.0_);_(&quot;$&quot;* \(#,##0.0\);_(&quot;$&quot;* &quot;-&quot;??_);_(@_)"/>
    <numFmt numFmtId="168" formatCode="_(&quot;$&quot;* #,##0.000_);_(&quot;$&quot;* \(#,##0.000\);_(&quot;$&quot;* &quot;-&quot;??_);_(@_)"/>
    <numFmt numFmtId="169" formatCode="_(&quot;$&quot;* #,##0.00000_);_(&quot;$&quot;* \(#,##0.00000\);_(&quot;$&quot;* &quot;-&quot;??_);_(@_)"/>
    <numFmt numFmtId="170" formatCode="_(&quot;$&quot;* #,##0.000000_);_(&quot;$&quot;* \(#,##0.000000\);_(&quot;$&quot;* &quot;-&quot;??_);_(@_)"/>
    <numFmt numFmtId="171" formatCode="_(* #,##0.0_);_(* \(#,##0.0\);_(* &quot;-&quot;??_);_(@_)"/>
    <numFmt numFmtId="172" formatCode="_(* #,##0.000_);_(* \(#,##0.000\);_(* &quot;-&quot;??_);_(@_)"/>
    <numFmt numFmtId="173" formatCode="_(* #,##0.00000_);_(* \(#,##0.00000\);_(* &quot;-&quot;??_);_(@_)"/>
    <numFmt numFmtId="174" formatCode="_(* #,##0.0000_);_(* \(#,##0.0000\);_(* &quot;-&quot;????_);_(@_)"/>
    <numFmt numFmtId="175" formatCode="_(* #,##0.000_);_(* \(#,##0.000\);_(* &quot;-&quot;????_);_(@_)"/>
    <numFmt numFmtId="176" formatCode="_(* #,##0.00_);_(* \(#,##0.00\);_(* &quot;-&quot;????_);_(@_)"/>
    <numFmt numFmtId="177" formatCode="_(* #,##0.0_);_(* \(#,##0.0\);_(* &quot;-&quot;????_);_(@_)"/>
    <numFmt numFmtId="178" formatCode="_(* #,##0_);_(* \(#,##0\);_(* &quot;-&quot;????_);_(@_)"/>
    <numFmt numFmtId="179" formatCode="0.00000"/>
    <numFmt numFmtId="180" formatCode="0.0000"/>
    <numFmt numFmtId="181" formatCode="0.000"/>
    <numFmt numFmtId="182" formatCode="0.0"/>
    <numFmt numFmtId="183" formatCode="&quot;$&quot;#,##0.00"/>
    <numFmt numFmtId="184" formatCode="0.0%"/>
    <numFmt numFmtId="185" formatCode="&quot;Yes&quot;;&quot;Yes&quot;;&quot;No&quot;"/>
    <numFmt numFmtId="186" formatCode="&quot;True&quot;;&quot;True&quot;;&quot;False&quot;"/>
    <numFmt numFmtId="187" formatCode="&quot;On&quot;;&quot;On&quot;;&quot;Off&quot;"/>
    <numFmt numFmtId="188" formatCode="[$€-2]\ #,##0.00_);[Red]\([$€-2]\ #,##0.00\)"/>
  </numFmts>
  <fonts count="36">
    <font>
      <sz val="10"/>
      <name val="Arial"/>
      <family val="0"/>
    </font>
    <font>
      <sz val="8"/>
      <name val="Arial"/>
      <family val="0"/>
    </font>
    <font>
      <u val="single"/>
      <sz val="10"/>
      <color indexed="12"/>
      <name val="Arial"/>
      <family val="0"/>
    </font>
    <font>
      <u val="single"/>
      <sz val="10"/>
      <color indexed="36"/>
      <name val="Arial"/>
      <family val="0"/>
    </font>
    <font>
      <b/>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indexed="8"/>
      <name val="BONDNP+Arial"/>
      <family val="0"/>
    </font>
    <font>
      <sz val="11"/>
      <color indexed="8"/>
      <name val="Arial"/>
      <family val="2"/>
    </font>
    <font>
      <sz val="11"/>
      <color indexed="8"/>
      <name val="Times New Roman"/>
      <family val="1"/>
    </font>
    <font>
      <sz val="11"/>
      <name val="Arial"/>
      <family val="0"/>
    </font>
    <font>
      <b/>
      <sz val="11"/>
      <color indexed="8"/>
      <name val="BONDNP+Arial"/>
      <family val="0"/>
    </font>
    <font>
      <b/>
      <u val="single"/>
      <sz val="14"/>
      <name val="Arial"/>
      <family val="2"/>
    </font>
    <font>
      <i/>
      <sz val="10"/>
      <color indexed="18"/>
      <name val="Arial"/>
      <family val="0"/>
    </font>
    <font>
      <sz val="10"/>
      <color indexed="18"/>
      <name val="Arial"/>
      <family val="0"/>
    </font>
    <font>
      <b/>
      <sz val="10"/>
      <color indexed="18"/>
      <name val="Arial"/>
      <family val="0"/>
    </font>
    <font>
      <i/>
      <sz val="9"/>
      <color indexed="18"/>
      <name val="Arial"/>
      <family val="0"/>
    </font>
    <font>
      <b/>
      <sz val="20"/>
      <color indexed="18"/>
      <name val="Arial"/>
      <family val="0"/>
    </font>
    <font>
      <b/>
      <sz val="12"/>
      <color indexed="18"/>
      <name val="Arial"/>
      <family val="0"/>
    </font>
    <font>
      <b/>
      <u val="single"/>
      <sz val="10"/>
      <color indexed="18"/>
      <name val="Arial"/>
      <family val="2"/>
    </font>
    <font>
      <sz val="12"/>
      <color indexed="1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double">
        <color indexed="9"/>
      </right>
      <top>
        <color indexed="63"/>
      </top>
      <bottom>
        <color indexed="63"/>
      </bottom>
    </border>
    <border>
      <left style="medium">
        <color indexed="18"/>
      </left>
      <right style="medium">
        <color indexed="18"/>
      </right>
      <top style="medium">
        <color indexed="18"/>
      </top>
      <bottom style="medium">
        <color indexed="1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10" fillId="3" borderId="0" applyNumberFormat="0" applyBorder="0" applyAlignment="0" applyProtection="0"/>
    <xf numFmtId="0" fontId="14" fillId="20" borderId="1" applyNumberFormat="0" applyAlignment="0" applyProtection="0"/>
    <xf numFmtId="0" fontId="1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0" applyNumberFormat="0" applyFill="0" applyBorder="0" applyAlignment="0" applyProtection="0"/>
    <xf numFmtId="0" fontId="3" fillId="0" borderId="0" applyNumberFormat="0" applyFill="0" applyBorder="0" applyAlignment="0" applyProtection="0"/>
    <xf numFmtId="0" fontId="9" fillId="4" borderId="0" applyNumberFormat="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2" fillId="0" borderId="0" applyNumberFormat="0" applyFill="0" applyBorder="0" applyAlignment="0" applyProtection="0"/>
    <xf numFmtId="0" fontId="12" fillId="7" borderId="1" applyNumberFormat="0" applyAlignment="0" applyProtection="0"/>
    <xf numFmtId="0" fontId="15" fillId="0" borderId="6" applyNumberFormat="0" applyFill="0" applyAlignment="0" applyProtection="0"/>
    <xf numFmtId="0" fontId="11" fillId="22" borderId="0" applyNumberFormat="0" applyBorder="0" applyAlignment="0" applyProtection="0"/>
    <xf numFmtId="0" fontId="0" fillId="23" borderId="7" applyNumberFormat="0" applyFont="0" applyAlignment="0" applyProtection="0"/>
    <xf numFmtId="0" fontId="13" fillId="20" borderId="8" applyNumberFormat="0" applyAlignment="0" applyProtection="0"/>
    <xf numFmtId="9" fontId="0" fillId="0" borderId="0" applyFont="0" applyFill="0" applyBorder="0" applyAlignment="0" applyProtection="0"/>
    <xf numFmtId="0" fontId="5" fillId="0" borderId="0" applyNumberFormat="0" applyFill="0" applyBorder="0" applyAlignment="0" applyProtection="0"/>
    <xf numFmtId="0" fontId="19" fillId="0" borderId="9" applyNumberFormat="0" applyFill="0" applyAlignment="0" applyProtection="0"/>
    <xf numFmtId="0" fontId="17" fillId="0" borderId="0" applyNumberFormat="0" applyFill="0" applyBorder="0" applyAlignment="0" applyProtection="0"/>
  </cellStyleXfs>
  <cellXfs count="67">
    <xf numFmtId="0" fontId="0" fillId="0" borderId="0" xfId="0" applyAlignment="1">
      <alignment/>
    </xf>
    <xf numFmtId="0" fontId="0" fillId="8" borderId="0" xfId="0" applyFill="1" applyAlignment="1">
      <alignment/>
    </xf>
    <xf numFmtId="0" fontId="27" fillId="8" borderId="0" xfId="0" applyFont="1" applyFill="1" applyAlignment="1">
      <alignment/>
    </xf>
    <xf numFmtId="169" fontId="0" fillId="8" borderId="0" xfId="44" applyNumberFormat="1" applyFont="1" applyFill="1" applyAlignment="1">
      <alignment/>
    </xf>
    <xf numFmtId="0" fontId="2" fillId="8" borderId="0" xfId="53" applyFont="1" applyFill="1" applyAlignment="1" applyProtection="1">
      <alignment/>
      <protection/>
    </xf>
    <xf numFmtId="164" fontId="0" fillId="8" borderId="0" xfId="44" applyNumberFormat="1" applyFont="1" applyFill="1" applyAlignment="1">
      <alignment/>
    </xf>
    <xf numFmtId="43" fontId="0" fillId="8" borderId="0" xfId="42" applyFont="1" applyFill="1" applyAlignment="1">
      <alignment/>
    </xf>
    <xf numFmtId="0" fontId="2" fillId="8" borderId="0" xfId="53" applyFill="1" applyAlignment="1" applyProtection="1">
      <alignment/>
      <protection/>
    </xf>
    <xf numFmtId="165" fontId="0" fillId="8" borderId="0" xfId="42" applyNumberFormat="1" applyFont="1" applyFill="1" applyAlignment="1">
      <alignment/>
    </xf>
    <xf numFmtId="10" fontId="0" fillId="8" borderId="0" xfId="0" applyNumberFormat="1" applyFill="1" applyAlignment="1">
      <alignment/>
    </xf>
    <xf numFmtId="0" fontId="0" fillId="8" borderId="0" xfId="0" applyFill="1" applyAlignment="1">
      <alignment/>
    </xf>
    <xf numFmtId="184" fontId="0" fillId="8" borderId="0" xfId="59" applyNumberFormat="1" applyFont="1" applyFill="1" applyAlignment="1">
      <alignment/>
    </xf>
    <xf numFmtId="0" fontId="26" fillId="8" borderId="0" xfId="0" applyFont="1" applyFill="1" applyAlignment="1">
      <alignment/>
    </xf>
    <xf numFmtId="0" fontId="22" fillId="8" borderId="0" xfId="0" applyFont="1" applyFill="1" applyAlignment="1">
      <alignment/>
    </xf>
    <xf numFmtId="0" fontId="22" fillId="8" borderId="0" xfId="0" applyFont="1" applyFill="1" applyAlignment="1">
      <alignment horizontal="left" indent="2"/>
    </xf>
    <xf numFmtId="0" fontId="24" fillId="8" borderId="0" xfId="0" applyFont="1" applyFill="1" applyAlignment="1">
      <alignment/>
    </xf>
    <xf numFmtId="0" fontId="25" fillId="8" borderId="0" xfId="0" applyFont="1" applyFill="1" applyAlignment="1">
      <alignment/>
    </xf>
    <xf numFmtId="0" fontId="28" fillId="8" borderId="0" xfId="0" applyFont="1" applyFill="1" applyAlignment="1">
      <alignment/>
    </xf>
    <xf numFmtId="0" fontId="29" fillId="8" borderId="0" xfId="0" applyFont="1" applyFill="1" applyAlignment="1">
      <alignment/>
    </xf>
    <xf numFmtId="0" fontId="30" fillId="8" borderId="0" xfId="0" applyFont="1" applyFill="1" applyAlignment="1">
      <alignment/>
    </xf>
    <xf numFmtId="0" fontId="29" fillId="8" borderId="0" xfId="0" applyFont="1" applyFill="1" applyAlignment="1">
      <alignment horizontal="right"/>
    </xf>
    <xf numFmtId="0" fontId="29" fillId="8" borderId="0" xfId="0" applyFont="1" applyFill="1" applyAlignment="1">
      <alignment wrapText="1"/>
    </xf>
    <xf numFmtId="0" fontId="31" fillId="8" borderId="0" xfId="0" applyFont="1" applyFill="1" applyAlignment="1">
      <alignment wrapText="1"/>
    </xf>
    <xf numFmtId="0" fontId="29" fillId="8" borderId="0" xfId="0" applyFont="1" applyFill="1" applyBorder="1" applyAlignment="1">
      <alignment/>
    </xf>
    <xf numFmtId="0" fontId="28" fillId="8" borderId="0" xfId="0" applyFont="1" applyFill="1" applyAlignment="1">
      <alignment/>
    </xf>
    <xf numFmtId="0" fontId="29" fillId="8" borderId="0" xfId="0" applyFont="1" applyFill="1" applyAlignment="1">
      <alignment/>
    </xf>
    <xf numFmtId="9" fontId="29" fillId="8" borderId="0" xfId="59" applyFont="1" applyFill="1" applyBorder="1" applyAlignment="1">
      <alignment/>
    </xf>
    <xf numFmtId="0" fontId="30" fillId="8" borderId="0" xfId="0" applyFont="1" applyFill="1" applyAlignment="1">
      <alignment horizontal="left"/>
    </xf>
    <xf numFmtId="166" fontId="29" fillId="8" borderId="0" xfId="42" applyNumberFormat="1" applyFont="1" applyFill="1" applyBorder="1" applyAlignment="1">
      <alignment/>
    </xf>
    <xf numFmtId="0" fontId="30" fillId="8" borderId="0" xfId="0" applyFont="1" applyFill="1" applyAlignment="1">
      <alignment/>
    </xf>
    <xf numFmtId="0" fontId="30" fillId="8" borderId="0" xfId="0" applyFont="1" applyFill="1" applyAlignment="1">
      <alignment horizontal="right"/>
    </xf>
    <xf numFmtId="0" fontId="28" fillId="8" borderId="0" xfId="0" applyFont="1" applyFill="1" applyAlignment="1">
      <alignment horizontal="left"/>
    </xf>
    <xf numFmtId="0" fontId="29" fillId="8" borderId="10" xfId="0" applyFont="1" applyFill="1" applyBorder="1" applyAlignment="1">
      <alignment/>
    </xf>
    <xf numFmtId="0" fontId="29" fillId="8" borderId="10" xfId="0" applyFont="1" applyFill="1" applyBorder="1" applyAlignment="1">
      <alignment wrapText="1"/>
    </xf>
    <xf numFmtId="0" fontId="29" fillId="8" borderId="10" xfId="0" applyFont="1" applyFill="1" applyBorder="1" applyAlignment="1">
      <alignment/>
    </xf>
    <xf numFmtId="0" fontId="32" fillId="8" borderId="0" xfId="0" applyFont="1" applyFill="1" applyAlignment="1">
      <alignment/>
    </xf>
    <xf numFmtId="0" fontId="32" fillId="8" borderId="0" xfId="0" applyFont="1" applyFill="1" applyAlignment="1">
      <alignment/>
    </xf>
    <xf numFmtId="0" fontId="33" fillId="8" borderId="0" xfId="0" applyFont="1" applyFill="1" applyAlignment="1">
      <alignment/>
    </xf>
    <xf numFmtId="0" fontId="34" fillId="8" borderId="0" xfId="0" applyFont="1" applyFill="1" applyAlignment="1">
      <alignment/>
    </xf>
    <xf numFmtId="0" fontId="33" fillId="8" borderId="0" xfId="0" applyFont="1" applyFill="1" applyAlignment="1">
      <alignment horizontal="right"/>
    </xf>
    <xf numFmtId="9" fontId="33" fillId="8" borderId="0" xfId="0" applyNumberFormat="1" applyFont="1" applyFill="1" applyAlignment="1">
      <alignment/>
    </xf>
    <xf numFmtId="0" fontId="33" fillId="8" borderId="0" xfId="0" applyFont="1" applyFill="1" applyAlignment="1">
      <alignment/>
    </xf>
    <xf numFmtId="0" fontId="35" fillId="8" borderId="0" xfId="0" applyFont="1" applyFill="1" applyAlignment="1">
      <alignment/>
    </xf>
    <xf numFmtId="0" fontId="31" fillId="8" borderId="0" xfId="0" applyNumberFormat="1" applyFont="1" applyFill="1" applyAlignment="1">
      <alignment wrapText="1"/>
    </xf>
    <xf numFmtId="0" fontId="29" fillId="8" borderId="0" xfId="0" applyFont="1" applyFill="1" applyAlignment="1">
      <alignment/>
    </xf>
    <xf numFmtId="9" fontId="0" fillId="8" borderId="0" xfId="0" applyNumberFormat="1" applyFill="1" applyAlignment="1">
      <alignment/>
    </xf>
    <xf numFmtId="0" fontId="0" fillId="8" borderId="0" xfId="0" applyNumberFormat="1" applyFill="1" applyAlignment="1">
      <alignment/>
    </xf>
    <xf numFmtId="0" fontId="0" fillId="8" borderId="0" xfId="0" applyFont="1" applyFill="1" applyAlignment="1">
      <alignment/>
    </xf>
    <xf numFmtId="181" fontId="0" fillId="8" borderId="0" xfId="0" applyNumberFormat="1" applyFont="1" applyFill="1" applyAlignment="1">
      <alignment/>
    </xf>
    <xf numFmtId="181" fontId="0" fillId="8" borderId="0" xfId="0" applyNumberFormat="1" applyFill="1" applyAlignment="1">
      <alignment/>
    </xf>
    <xf numFmtId="0" fontId="0" fillId="8" borderId="0" xfId="0" applyFill="1" applyBorder="1" applyAlignment="1">
      <alignment/>
    </xf>
    <xf numFmtId="0" fontId="2" fillId="8" borderId="0" xfId="53" applyFill="1" applyBorder="1" applyAlignment="1" applyProtection="1">
      <alignment horizontal="left"/>
      <protection/>
    </xf>
    <xf numFmtId="0" fontId="0" fillId="8" borderId="0" xfId="0" applyFill="1" applyBorder="1" applyAlignment="1">
      <alignment horizontal="left"/>
    </xf>
    <xf numFmtId="0" fontId="2" fillId="8" borderId="0" xfId="53" applyFill="1" applyAlignment="1" applyProtection="1">
      <alignment horizontal="left"/>
      <protection/>
    </xf>
    <xf numFmtId="0" fontId="0" fillId="8" borderId="0" xfId="0" applyFill="1" applyAlignment="1">
      <alignment horizontal="left"/>
    </xf>
    <xf numFmtId="0" fontId="2" fillId="8" borderId="0" xfId="53" applyNumberFormat="1" applyFont="1" applyFill="1" applyAlignment="1" applyProtection="1">
      <alignment horizontal="left"/>
      <protection/>
    </xf>
    <xf numFmtId="0" fontId="0" fillId="8" borderId="0" xfId="0" applyNumberFormat="1" applyFill="1" applyAlignment="1">
      <alignment horizontal="left"/>
    </xf>
    <xf numFmtId="44" fontId="30" fillId="8" borderId="11" xfId="44" applyFont="1" applyFill="1" applyBorder="1" applyAlignment="1">
      <alignment wrapText="1"/>
    </xf>
    <xf numFmtId="44" fontId="30" fillId="8" borderId="11" xfId="44" applyFont="1" applyFill="1" applyBorder="1" applyAlignment="1">
      <alignment/>
    </xf>
    <xf numFmtId="166" fontId="30" fillId="8" borderId="11" xfId="42" applyNumberFormat="1" applyFont="1" applyFill="1" applyBorder="1" applyAlignment="1">
      <alignment/>
    </xf>
    <xf numFmtId="0" fontId="4" fillId="8" borderId="0" xfId="0" applyFont="1" applyFill="1" applyBorder="1" applyAlignment="1">
      <alignment/>
    </xf>
    <xf numFmtId="0" fontId="30" fillId="8" borderId="11" xfId="0" applyFont="1" applyFill="1" applyBorder="1" applyAlignment="1" applyProtection="1">
      <alignment/>
      <protection locked="0"/>
    </xf>
    <xf numFmtId="166" fontId="30" fillId="8" borderId="11" xfId="42" applyNumberFormat="1" applyFont="1" applyFill="1" applyBorder="1" applyAlignment="1" applyProtection="1">
      <alignment/>
      <protection locked="0"/>
    </xf>
    <xf numFmtId="9" fontId="30" fillId="8" borderId="11" xfId="59" applyFont="1" applyFill="1" applyBorder="1" applyAlignment="1" applyProtection="1">
      <alignment/>
      <protection locked="0"/>
    </xf>
    <xf numFmtId="0" fontId="31" fillId="8" borderId="0" xfId="0" applyNumberFormat="1" applyFont="1" applyFill="1" applyAlignment="1">
      <alignment horizontal="left" wrapText="1"/>
    </xf>
    <xf numFmtId="0" fontId="2" fillId="8" borderId="0" xfId="53" applyFill="1" applyAlignment="1" applyProtection="1">
      <alignment horizontal="left" wrapText="1"/>
      <protection/>
    </xf>
    <xf numFmtId="0" fontId="2" fillId="8" borderId="0" xfId="53" applyFill="1" applyAlignment="1" applyProtection="1">
      <alignment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400050</xdr:colOff>
      <xdr:row>0</xdr:row>
      <xdr:rowOff>9525</xdr:rowOff>
    </xdr:from>
    <xdr:to>
      <xdr:col>6</xdr:col>
      <xdr:colOff>390525</xdr:colOff>
      <xdr:row>4</xdr:row>
      <xdr:rowOff>57150</xdr:rowOff>
    </xdr:to>
    <xdr:pic>
      <xdr:nvPicPr>
        <xdr:cNvPr id="1" name="Picture 2"/>
        <xdr:cNvPicPr preferRelativeResize="1">
          <a:picLocks noChangeAspect="1"/>
        </xdr:cNvPicPr>
      </xdr:nvPicPr>
      <xdr:blipFill>
        <a:blip r:embed="rId1"/>
        <a:stretch>
          <a:fillRect/>
        </a:stretch>
      </xdr:blipFill>
      <xdr:spPr>
        <a:xfrm>
          <a:off x="581025" y="9525"/>
          <a:ext cx="4038600" cy="733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cuwcc.org/toilet_fixtures/Seattle_Final_Report_Dec-2000.pdf" TargetMode="External" /><Relationship Id="rId2" Type="http://schemas.openxmlformats.org/officeDocument/2006/relationships/hyperlink" Target="http://www.aquacraft.com/Publications/hotwater.html" TargetMode="External" /><Relationship Id="rId3" Type="http://schemas.openxmlformats.org/officeDocument/2006/relationships/hyperlink" Target="http://www.epriweb.com/public/000000000001006787.pdf" TargetMode="External" /><Relationship Id="rId4" Type="http://schemas.openxmlformats.org/officeDocument/2006/relationships/hyperlink" Target="http://www.epriweb.com/public/000000000001006787.pdf" TargetMode="External" /><Relationship Id="rId5" Type="http://schemas.openxmlformats.org/officeDocument/2006/relationships/hyperlink" Target="http://www.epa.gov/appdstar/pdf/brochure.pdf" TargetMode="External" /><Relationship Id="rId6" Type="http://schemas.openxmlformats.org/officeDocument/2006/relationships/hyperlink" Target="http://www.eia.doe.gov/cneaf/electricity/page/co2_report/co2report.html" TargetMode="External" /><Relationship Id="rId7" Type="http://schemas.openxmlformats.org/officeDocument/2006/relationships/hyperlink" Target="http://tonto.eia.doe.gov/dnav/ng/hist/n3010us3m.htm" TargetMode="External" /><Relationship Id="rId8" Type="http://schemas.openxmlformats.org/officeDocument/2006/relationships/hyperlink" Target="http://www.eia.doe.gov/cneaf/electricity/epm/table5_6_a.html" TargetMode="External" /><Relationship Id="rId9" Type="http://schemas.openxmlformats.org/officeDocument/2006/relationships/hyperlink" Target="http://www.epa.gov/watersense/docs/faucet_suppstat508.pdf" TargetMode="External" /><Relationship Id="rId10" Type="http://schemas.openxmlformats.org/officeDocument/2006/relationships/hyperlink" Target="http://www.epa.gov/watersense/docs/faucet_suppstat508.pdf" TargetMode="External" /><Relationship Id="rId11" Type="http://schemas.openxmlformats.org/officeDocument/2006/relationships/hyperlink" Target="http://www.aquacraft.com/Download_Reports/DISAGGREGATED-HOT_WATER_USE.pdf" TargetMode="External" /><Relationship Id="rId12" Type="http://schemas.openxmlformats.org/officeDocument/2006/relationships/hyperlink" Target="http://www.drinktap.org/consumerdnn/Home/WaterInformation/Conservation/WaterUseStatistics/tabid/85/Default.aspx" TargetMode="External" /><Relationship Id="rId13" Type="http://schemas.openxmlformats.org/officeDocument/2006/relationships/hyperlink" Target="http://www.drinktap.org/consumerdnn/Home/WaterInformation/Conservation/WaterUseStatistics/tabid/85/Default.aspx" TargetMode="External" /><Relationship Id="rId14" Type="http://schemas.openxmlformats.org/officeDocument/2006/relationships/hyperlink" Target="_ftnref1" TargetMode="External" /><Relationship Id="rId15" Type="http://schemas.openxmlformats.org/officeDocument/2006/relationships/hyperlink" Target="_ftnref2" TargetMode="External" /><Relationship Id="rId16" Type="http://schemas.openxmlformats.org/officeDocument/2006/relationships/hyperlink" Target="_ftnref3" TargetMode="External" /><Relationship Id="rId17" Type="http://schemas.openxmlformats.org/officeDocument/2006/relationships/hyperlink" Target="_ftnref4" TargetMode="External" /><Relationship Id="rId18" Type="http://schemas.openxmlformats.org/officeDocument/2006/relationships/hyperlink" Target="http://www.epa.gov/cleanenergy/energy-resources/egrid/index.html" TargetMode="External" /><Relationship Id="rId19" Type="http://schemas.openxmlformats.org/officeDocument/2006/relationships/hyperlink" Target="http://www.eia.doe.gov/cneaf/electricity/epm/table5_6_a.html" TargetMode="External" /><Relationship Id="rId20"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P125"/>
  <sheetViews>
    <sheetView tabSelected="1" zoomScalePageLayoutView="0" workbookViewId="0" topLeftCell="A1">
      <selection activeCell="AB45" sqref="AB45"/>
    </sheetView>
  </sheetViews>
  <sheetFormatPr defaultColWidth="9.140625" defaultRowHeight="12.75"/>
  <cols>
    <col min="1" max="1" width="2.7109375" style="18" customWidth="1"/>
    <col min="2" max="2" width="15.8515625" style="18" customWidth="1"/>
    <col min="3" max="3" width="3.8515625" style="18" customWidth="1"/>
    <col min="4" max="4" width="8.140625" style="18" customWidth="1"/>
    <col min="5" max="5" width="15.7109375" style="18" customWidth="1"/>
    <col min="6" max="6" width="17.140625" style="18" customWidth="1"/>
    <col min="7" max="8" width="9.140625" style="18" customWidth="1"/>
    <col min="9" max="9" width="12.28125" style="18" customWidth="1"/>
    <col min="10" max="10" width="9.140625" style="18" customWidth="1"/>
    <col min="11" max="11" width="6.421875" style="18" customWidth="1"/>
    <col min="12" max="12" width="5.421875" style="18" customWidth="1"/>
    <col min="13" max="13" width="14.7109375" style="18" customWidth="1"/>
    <col min="14" max="14" width="11.7109375" style="18" customWidth="1"/>
    <col min="15" max="15" width="11.57421875" style="18" customWidth="1"/>
    <col min="16" max="16" width="9.140625" style="18" customWidth="1"/>
    <col min="17" max="17" width="8.7109375" style="18" customWidth="1"/>
    <col min="18" max="18" width="16.57421875" style="18" customWidth="1"/>
    <col min="19" max="19" width="19.28125" style="18" customWidth="1"/>
    <col min="20" max="16384" width="9.140625" style="18" customWidth="1"/>
  </cols>
  <sheetData>
    <row r="1" ht="12.75">
      <c r="J1" s="32"/>
    </row>
    <row r="2" spans="2:10" ht="12.75">
      <c r="B2" s="17"/>
      <c r="J2" s="32"/>
    </row>
    <row r="3" ht="12.75">
      <c r="J3" s="32"/>
    </row>
    <row r="4" ht="15.75" customHeight="1">
      <c r="J4" s="32"/>
    </row>
    <row r="5" spans="1:12" ht="27.75" customHeight="1">
      <c r="A5" s="36" t="s">
        <v>132</v>
      </c>
      <c r="J5" s="32"/>
      <c r="L5" s="35" t="s">
        <v>124</v>
      </c>
    </row>
    <row r="6" ht="13.5" thickBot="1">
      <c r="J6" s="32"/>
    </row>
    <row r="7" spans="4:16" ht="16.5" thickBot="1">
      <c r="D7" s="37" t="s">
        <v>71</v>
      </c>
      <c r="F7" s="61"/>
      <c r="J7" s="32"/>
      <c r="K7" s="39" t="s">
        <v>125</v>
      </c>
      <c r="L7" s="40">
        <f>B21</f>
        <v>0</v>
      </c>
      <c r="M7" s="41" t="s">
        <v>126</v>
      </c>
      <c r="N7" s="42"/>
      <c r="O7" s="42"/>
      <c r="P7" s="42"/>
    </row>
    <row r="8" spans="10:12" ht="15.75">
      <c r="J8" s="32"/>
      <c r="L8" s="41" t="s">
        <v>131</v>
      </c>
    </row>
    <row r="9" ht="11.25" customHeight="1" thickBot="1">
      <c r="J9" s="32"/>
    </row>
    <row r="10" spans="2:10" ht="16.5" customHeight="1" thickBot="1">
      <c r="B10" s="61"/>
      <c r="C10" s="30" t="s">
        <v>0</v>
      </c>
      <c r="D10" s="19" t="s">
        <v>78</v>
      </c>
      <c r="J10" s="32"/>
    </row>
    <row r="11" spans="5:10" ht="13.5" thickBot="1">
      <c r="E11" s="22"/>
      <c r="F11" s="21"/>
      <c r="J11" s="32"/>
    </row>
    <row r="12" spans="2:14" ht="13.5" thickBot="1">
      <c r="B12" s="62"/>
      <c r="C12" s="30" t="s">
        <v>1</v>
      </c>
      <c r="D12" s="19" t="s">
        <v>77</v>
      </c>
      <c r="J12" s="32"/>
      <c r="M12" s="59" t="e">
        <f>((Assumptions!M15*B12)*B21)*365</f>
        <v>#N/A</v>
      </c>
      <c r="N12" s="29" t="s">
        <v>2</v>
      </c>
    </row>
    <row r="13" spans="2:10" ht="13.5" thickBot="1">
      <c r="B13" s="23"/>
      <c r="C13" s="20"/>
      <c r="D13" s="19"/>
      <c r="J13" s="32"/>
    </row>
    <row r="14" spans="2:14" ht="13.5" thickBot="1">
      <c r="B14" s="61"/>
      <c r="C14" s="30" t="s">
        <v>94</v>
      </c>
      <c r="D14" s="19" t="s">
        <v>95</v>
      </c>
      <c r="J14" s="33"/>
      <c r="M14" s="59" t="e">
        <f>(M12*Assumptions!N13)*Assumptions!C11</f>
        <v>#N/A</v>
      </c>
      <c r="N14" s="29" t="s">
        <v>92</v>
      </c>
    </row>
    <row r="15" spans="2:13" ht="13.5" thickBot="1">
      <c r="B15" s="23"/>
      <c r="C15" s="20"/>
      <c r="D15" s="19"/>
      <c r="E15" s="17" t="s">
        <v>96</v>
      </c>
      <c r="G15" s="21"/>
      <c r="H15" s="21"/>
      <c r="I15" s="21"/>
      <c r="J15" s="33"/>
      <c r="M15" s="28"/>
    </row>
    <row r="16" spans="2:14" ht="13.5" thickBot="1">
      <c r="B16" s="23"/>
      <c r="C16" s="20"/>
      <c r="D16" s="19"/>
      <c r="E16" s="17"/>
      <c r="H16" s="21"/>
      <c r="I16" s="21"/>
      <c r="J16" s="33"/>
      <c r="M16" s="59" t="e">
        <f>M12*((B14+B17)/1000000)</f>
        <v>#N/A</v>
      </c>
      <c r="N16" s="29" t="s">
        <v>88</v>
      </c>
    </row>
    <row r="17" spans="2:13" ht="13.5" thickBot="1">
      <c r="B17" s="61"/>
      <c r="C17" s="30" t="s">
        <v>97</v>
      </c>
      <c r="D17" s="19" t="s">
        <v>98</v>
      </c>
      <c r="E17" s="17"/>
      <c r="H17" s="21"/>
      <c r="I17" s="21"/>
      <c r="J17" s="33"/>
      <c r="M17" s="29"/>
    </row>
    <row r="18" spans="5:14" ht="13.5" thickBot="1">
      <c r="E18" s="24" t="s">
        <v>99</v>
      </c>
      <c r="F18" s="21"/>
      <c r="H18" s="21"/>
      <c r="I18" s="21"/>
      <c r="J18" s="33"/>
      <c r="M18" s="59" t="e">
        <f>(M14+M16)*Assumptions!K22</f>
        <v>#N/A</v>
      </c>
      <c r="N18" s="29" t="s">
        <v>9</v>
      </c>
    </row>
    <row r="19" spans="5:10" ht="13.5" thickBot="1">
      <c r="E19" s="24"/>
      <c r="F19" s="21"/>
      <c r="H19" s="21"/>
      <c r="I19" s="21"/>
      <c r="J19" s="33"/>
    </row>
    <row r="20" spans="2:14" ht="13.5" thickBot="1">
      <c r="B20" s="26"/>
      <c r="C20" s="20"/>
      <c r="D20" s="19"/>
      <c r="E20" s="21"/>
      <c r="F20" s="21"/>
      <c r="H20" s="21"/>
      <c r="I20" s="21"/>
      <c r="J20" s="33"/>
      <c r="M20" s="58" t="e">
        <f>M12*(Assumptions!C5+Assumptions!C6)</f>
        <v>#N/A</v>
      </c>
      <c r="N20" s="29" t="s">
        <v>90</v>
      </c>
    </row>
    <row r="21" spans="2:10" ht="13.5" thickBot="1">
      <c r="B21" s="63"/>
      <c r="C21" s="30" t="s">
        <v>120</v>
      </c>
      <c r="D21" s="27" t="s">
        <v>121</v>
      </c>
      <c r="H21" s="21"/>
      <c r="I21" s="21"/>
      <c r="J21" s="33"/>
    </row>
    <row r="22" spans="4:14" ht="13.5" customHeight="1" thickBot="1">
      <c r="D22" s="31" t="s">
        <v>122</v>
      </c>
      <c r="F22" s="27"/>
      <c r="G22" s="21"/>
      <c r="H22" s="21"/>
      <c r="I22" s="21"/>
      <c r="J22" s="34"/>
      <c r="M22" s="57" t="e">
        <f>(M14+M16)*Assumptions!F22</f>
        <v>#N/A</v>
      </c>
      <c r="N22" s="29" t="s">
        <v>91</v>
      </c>
    </row>
    <row r="23" spans="4:14" ht="12.75">
      <c r="D23" s="18" t="s">
        <v>123</v>
      </c>
      <c r="G23" s="21"/>
      <c r="H23" s="21"/>
      <c r="I23" s="21"/>
      <c r="J23" s="34"/>
      <c r="L23" s="21"/>
      <c r="M23" s="21"/>
      <c r="N23" s="21"/>
    </row>
    <row r="24" spans="7:10" ht="12.75">
      <c r="G24" s="21"/>
      <c r="H24" s="21"/>
      <c r="I24" s="21"/>
      <c r="J24" s="32"/>
    </row>
    <row r="25" ht="13.5" customHeight="1">
      <c r="J25" s="32"/>
    </row>
    <row r="26" ht="12.75">
      <c r="J26" s="32"/>
    </row>
    <row r="27" spans="2:12" ht="12.75">
      <c r="B27" s="38" t="s">
        <v>127</v>
      </c>
      <c r="J27" s="32"/>
      <c r="L27" s="18" t="s">
        <v>87</v>
      </c>
    </row>
    <row r="28" spans="2:12" ht="12.75">
      <c r="B28" s="64" t="s">
        <v>128</v>
      </c>
      <c r="C28" s="64"/>
      <c r="D28" s="64"/>
      <c r="E28" s="64"/>
      <c r="F28" s="64"/>
      <c r="G28" s="64"/>
      <c r="H28" s="64"/>
      <c r="J28" s="32"/>
      <c r="L28" s="18" t="s">
        <v>89</v>
      </c>
    </row>
    <row r="29" spans="2:10" ht="12.75">
      <c r="B29" s="64"/>
      <c r="C29" s="64"/>
      <c r="D29" s="64"/>
      <c r="E29" s="64"/>
      <c r="F29" s="64"/>
      <c r="G29" s="64"/>
      <c r="H29" s="64"/>
      <c r="J29" s="32"/>
    </row>
    <row r="30" spans="2:10" ht="12.75">
      <c r="B30" s="64"/>
      <c r="C30" s="64"/>
      <c r="D30" s="64"/>
      <c r="E30" s="64"/>
      <c r="F30" s="64"/>
      <c r="G30" s="64"/>
      <c r="H30" s="64"/>
      <c r="J30" s="32"/>
    </row>
    <row r="31" spans="2:10" ht="12.75">
      <c r="B31" s="64"/>
      <c r="C31" s="64"/>
      <c r="D31" s="64"/>
      <c r="E31" s="64"/>
      <c r="F31" s="64"/>
      <c r="G31" s="64"/>
      <c r="H31" s="64"/>
      <c r="J31" s="32"/>
    </row>
    <row r="32" spans="2:10" ht="12.75">
      <c r="B32" s="64"/>
      <c r="C32" s="64"/>
      <c r="D32" s="64"/>
      <c r="E32" s="64"/>
      <c r="F32" s="64"/>
      <c r="G32" s="64"/>
      <c r="H32" s="64"/>
      <c r="J32" s="32"/>
    </row>
    <row r="33" spans="2:10" ht="12.75">
      <c r="B33" s="43"/>
      <c r="C33" s="43"/>
      <c r="D33" s="43"/>
      <c r="E33" s="43"/>
      <c r="F33" s="43"/>
      <c r="G33" s="43"/>
      <c r="H33" s="43"/>
      <c r="J33" s="32"/>
    </row>
    <row r="34" spans="2:10" ht="12.75">
      <c r="B34" s="29" t="s">
        <v>129</v>
      </c>
      <c r="J34" s="32"/>
    </row>
    <row r="35" spans="2:10" ht="12.75">
      <c r="B35" s="44" t="s">
        <v>130</v>
      </c>
      <c r="J35" s="32"/>
    </row>
    <row r="36" ht="12.75">
      <c r="J36" s="32"/>
    </row>
    <row r="37" ht="12.75">
      <c r="J37" s="32"/>
    </row>
    <row r="38" ht="12.75">
      <c r="J38" s="32"/>
    </row>
    <row r="39" ht="12.75">
      <c r="J39" s="32"/>
    </row>
    <row r="40" ht="12.75">
      <c r="J40" s="32"/>
    </row>
    <row r="41" ht="12.75">
      <c r="J41" s="32"/>
    </row>
    <row r="42" spans="3:10" ht="12.75">
      <c r="C42" s="21"/>
      <c r="J42" s="32"/>
    </row>
    <row r="43" spans="3:10" ht="12.75">
      <c r="C43" s="25"/>
      <c r="J43" s="32"/>
    </row>
    <row r="44" spans="3:10" ht="12.75">
      <c r="C44" s="25"/>
      <c r="J44" s="32"/>
    </row>
    <row r="45" ht="12.75">
      <c r="J45" s="32"/>
    </row>
    <row r="46" ht="12.75">
      <c r="J46" s="32"/>
    </row>
    <row r="47" ht="12.75">
      <c r="J47" s="32"/>
    </row>
    <row r="48" ht="12.75">
      <c r="J48" s="32"/>
    </row>
    <row r="49" ht="12.75">
      <c r="J49" s="32"/>
    </row>
    <row r="50" ht="12.75">
      <c r="J50" s="32"/>
    </row>
    <row r="51" ht="12.75">
      <c r="J51" s="32"/>
    </row>
    <row r="52" ht="12.75">
      <c r="J52" s="32"/>
    </row>
    <row r="53" ht="12.75">
      <c r="J53" s="32"/>
    </row>
    <row r="54" ht="12.75">
      <c r="J54" s="32"/>
    </row>
    <row r="55" ht="12.75">
      <c r="J55" s="32"/>
    </row>
    <row r="56" ht="12.75">
      <c r="J56" s="32"/>
    </row>
    <row r="57" ht="12.75">
      <c r="J57" s="32"/>
    </row>
    <row r="58" ht="12.75">
      <c r="J58" s="32"/>
    </row>
    <row r="59" ht="12.75">
      <c r="J59" s="32"/>
    </row>
    <row r="60" ht="12.75">
      <c r="J60" s="32"/>
    </row>
    <row r="61" ht="12.75">
      <c r="J61" s="32"/>
    </row>
    <row r="62" ht="12.75">
      <c r="J62" s="32"/>
    </row>
    <row r="63" ht="12.75">
      <c r="J63" s="32"/>
    </row>
    <row r="64" ht="12.75">
      <c r="J64" s="32"/>
    </row>
    <row r="65" ht="12.75">
      <c r="J65" s="32"/>
    </row>
    <row r="66" ht="12.75">
      <c r="J66" s="32"/>
    </row>
    <row r="67" ht="12.75">
      <c r="J67" s="32"/>
    </row>
    <row r="68" ht="12.75">
      <c r="J68" s="32"/>
    </row>
    <row r="69" spans="2:10" ht="12.75">
      <c r="B69" s="21"/>
      <c r="J69" s="32"/>
    </row>
    <row r="70" spans="1:10" ht="12.75" customHeight="1">
      <c r="A70" s="25"/>
      <c r="B70" s="21"/>
      <c r="G70" s="21"/>
      <c r="H70" s="21"/>
      <c r="I70" s="21"/>
      <c r="J70" s="32"/>
    </row>
    <row r="71" spans="1:10" ht="12.75">
      <c r="A71" s="21"/>
      <c r="B71" s="25"/>
      <c r="G71" s="21"/>
      <c r="H71" s="21"/>
      <c r="I71" s="21"/>
      <c r="J71" s="32"/>
    </row>
    <row r="72" spans="1:10" ht="12.75">
      <c r="A72" s="25"/>
      <c r="B72" s="25"/>
      <c r="G72" s="25"/>
      <c r="H72" s="25"/>
      <c r="J72" s="32"/>
    </row>
    <row r="73" spans="1:10" ht="12.75">
      <c r="A73" s="25"/>
      <c r="G73" s="25"/>
      <c r="H73" s="25"/>
      <c r="I73" s="21"/>
      <c r="J73" s="32"/>
    </row>
    <row r="74" spans="2:10" ht="12.75">
      <c r="B74" s="25"/>
      <c r="G74" s="19"/>
      <c r="J74" s="32"/>
    </row>
    <row r="75" ht="12.75">
      <c r="J75" s="32"/>
    </row>
    <row r="76" ht="12.75">
      <c r="J76" s="32"/>
    </row>
    <row r="77" ht="12.75">
      <c r="J77" s="32"/>
    </row>
    <row r="78" ht="12.75">
      <c r="J78" s="32"/>
    </row>
    <row r="79" ht="12.75">
      <c r="J79" s="32"/>
    </row>
    <row r="80" ht="12.75">
      <c r="J80" s="32"/>
    </row>
    <row r="81" ht="12.75">
      <c r="J81" s="32"/>
    </row>
    <row r="82" ht="12.75">
      <c r="J82" s="32"/>
    </row>
    <row r="83" ht="12.75">
      <c r="J83" s="32"/>
    </row>
    <row r="84" ht="12.75">
      <c r="J84" s="32"/>
    </row>
    <row r="85" ht="12" customHeight="1">
      <c r="J85" s="32"/>
    </row>
    <row r="86" ht="12.75">
      <c r="J86" s="32"/>
    </row>
    <row r="87" ht="12.75">
      <c r="J87" s="32"/>
    </row>
    <row r="88" ht="12.75">
      <c r="J88" s="32"/>
    </row>
    <row r="89" ht="12.75">
      <c r="J89" s="32"/>
    </row>
    <row r="90" ht="12.75">
      <c r="J90" s="32"/>
    </row>
    <row r="91" ht="12.75">
      <c r="J91" s="32"/>
    </row>
    <row r="92" ht="12.75">
      <c r="J92" s="32"/>
    </row>
    <row r="93" ht="12.75">
      <c r="J93" s="32"/>
    </row>
    <row r="94" ht="12.75">
      <c r="J94" s="32"/>
    </row>
    <row r="95" ht="12.75">
      <c r="J95" s="32"/>
    </row>
    <row r="96" ht="12.75">
      <c r="J96" s="32"/>
    </row>
    <row r="97" ht="12.75">
      <c r="J97" s="32"/>
    </row>
    <row r="98" ht="12.75">
      <c r="J98" s="32"/>
    </row>
    <row r="99" ht="12.75">
      <c r="J99" s="32"/>
    </row>
    <row r="100" ht="12.75">
      <c r="J100" s="32"/>
    </row>
    <row r="101" ht="12.75">
      <c r="J101" s="32"/>
    </row>
    <row r="102" ht="12.75">
      <c r="J102" s="32"/>
    </row>
    <row r="103" ht="12.75">
      <c r="J103" s="32"/>
    </row>
    <row r="104" ht="12.75">
      <c r="J104" s="32"/>
    </row>
    <row r="105" ht="12.75">
      <c r="J105" s="32"/>
    </row>
    <row r="106" ht="12.75">
      <c r="J106" s="32"/>
    </row>
    <row r="107" ht="12.75">
      <c r="J107" s="32"/>
    </row>
    <row r="108" ht="12.75">
      <c r="J108" s="32"/>
    </row>
    <row r="109" ht="12.75">
      <c r="J109" s="32"/>
    </row>
    <row r="110" ht="12.75">
      <c r="J110" s="32"/>
    </row>
    <row r="111" ht="12.75">
      <c r="J111" s="32"/>
    </row>
    <row r="112" ht="12.75">
      <c r="J112" s="32"/>
    </row>
    <row r="113" ht="12.75">
      <c r="J113" s="32"/>
    </row>
    <row r="114" ht="12.75">
      <c r="J114" s="32"/>
    </row>
    <row r="115" ht="12.75">
      <c r="J115" s="32"/>
    </row>
    <row r="116" ht="12.75">
      <c r="J116" s="32"/>
    </row>
    <row r="117" ht="12.75">
      <c r="J117" s="32"/>
    </row>
    <row r="118" ht="12.75">
      <c r="J118" s="32"/>
    </row>
    <row r="119" ht="12.75">
      <c r="J119" s="32"/>
    </row>
    <row r="120" ht="12.75">
      <c r="J120" s="32"/>
    </row>
    <row r="121" ht="12.75">
      <c r="J121" s="32"/>
    </row>
    <row r="122" ht="12.75">
      <c r="J122" s="32"/>
    </row>
    <row r="123" ht="12.75">
      <c r="J123" s="32"/>
    </row>
    <row r="124" ht="12.75">
      <c r="J124" s="32"/>
    </row>
    <row r="125" ht="12.75">
      <c r="J125" s="32"/>
    </row>
  </sheetData>
  <sheetProtection password="EBAF" sheet="1"/>
  <mergeCells count="1">
    <mergeCell ref="B28:H32"/>
  </mergeCells>
  <dataValidations count="3">
    <dataValidation type="list" allowBlank="1" showInputMessage="1" showErrorMessage="1" sqref="B21">
      <formula1>percent</formula1>
    </dataValidation>
    <dataValidation type="list" allowBlank="1" showInputMessage="1" sqref="B10">
      <formula1>fixture</formula1>
    </dataValidation>
    <dataValidation type="list" allowBlank="1" showInputMessage="1" showErrorMessage="1" sqref="F7">
      <formula1>state</formula1>
    </dataValidation>
  </dataValidation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B2:X81"/>
  <sheetViews>
    <sheetView workbookViewId="0" topLeftCell="A1">
      <selection activeCell="K22" sqref="K22"/>
    </sheetView>
  </sheetViews>
  <sheetFormatPr defaultColWidth="9.140625" defaultRowHeight="12.75"/>
  <cols>
    <col min="1" max="1" width="3.8515625" style="1" customWidth="1"/>
    <col min="2" max="2" width="7.7109375" style="1" customWidth="1"/>
    <col min="3" max="3" width="17.57421875" style="1" customWidth="1"/>
    <col min="4" max="4" width="10.421875" style="1" customWidth="1"/>
    <col min="5" max="7" width="9.140625" style="1" customWidth="1"/>
    <col min="8" max="8" width="16.8515625" style="1" customWidth="1"/>
    <col min="9" max="16384" width="9.140625" style="1" customWidth="1"/>
  </cols>
  <sheetData>
    <row r="2" ht="18">
      <c r="B2" s="2" t="s">
        <v>3</v>
      </c>
    </row>
    <row r="5" spans="3:17" ht="12.75">
      <c r="C5" s="3">
        <v>0.00265</v>
      </c>
      <c r="D5" s="4" t="s">
        <v>13</v>
      </c>
      <c r="L5" s="7" t="s">
        <v>83</v>
      </c>
      <c r="M5" s="7" t="s">
        <v>84</v>
      </c>
      <c r="N5" s="7" t="s">
        <v>85</v>
      </c>
      <c r="P5" s="1" t="s">
        <v>118</v>
      </c>
      <c r="Q5" s="1" t="s">
        <v>119</v>
      </c>
    </row>
    <row r="6" spans="3:13" ht="12.75">
      <c r="C6" s="3">
        <v>0.00307</v>
      </c>
      <c r="D6" s="4" t="s">
        <v>12</v>
      </c>
      <c r="L6" s="1" t="s">
        <v>100</v>
      </c>
      <c r="M6" s="1" t="s">
        <v>100</v>
      </c>
    </row>
    <row r="7" spans="3:17" ht="12.75">
      <c r="C7" s="5">
        <v>0.1024</v>
      </c>
      <c r="D7" s="4" t="s">
        <v>10</v>
      </c>
      <c r="J7" s="1" t="s">
        <v>81</v>
      </c>
      <c r="L7" s="1">
        <v>15</v>
      </c>
      <c r="M7" s="1">
        <v>10</v>
      </c>
      <c r="N7" s="11">
        <v>0.278</v>
      </c>
      <c r="P7" s="1">
        <f>L7*N7</f>
        <v>4.17</v>
      </c>
      <c r="Q7" s="1">
        <f>M7*N7</f>
        <v>2.7800000000000002</v>
      </c>
    </row>
    <row r="8" spans="3:17" ht="12.75">
      <c r="C8" s="5">
        <v>0.0143</v>
      </c>
      <c r="D8" s="4" t="s">
        <v>11</v>
      </c>
      <c r="J8" s="1" t="s">
        <v>79</v>
      </c>
      <c r="L8" s="1">
        <v>1</v>
      </c>
      <c r="M8" s="1">
        <v>0.7</v>
      </c>
      <c r="N8" s="11">
        <v>1</v>
      </c>
      <c r="P8" s="1">
        <f>L8*N8</f>
        <v>1</v>
      </c>
      <c r="Q8" s="1">
        <f>M8*N8</f>
        <v>0.7</v>
      </c>
    </row>
    <row r="9" spans="3:17" ht="12.75">
      <c r="C9" s="6">
        <v>1.34</v>
      </c>
      <c r="D9" s="7" t="s">
        <v>4</v>
      </c>
      <c r="J9" s="1" t="s">
        <v>80</v>
      </c>
      <c r="L9" s="1">
        <v>10.9</v>
      </c>
      <c r="M9" s="1">
        <v>10.8</v>
      </c>
      <c r="N9" s="11">
        <v>0.727</v>
      </c>
      <c r="P9" s="1">
        <f>L9*N9</f>
        <v>7.9243</v>
      </c>
      <c r="Q9" s="1">
        <f>M9*N9</f>
        <v>7.8516</v>
      </c>
    </row>
    <row r="10" spans="3:17" ht="12.75">
      <c r="C10" s="6">
        <v>0.12</v>
      </c>
      <c r="D10" s="7" t="s">
        <v>5</v>
      </c>
      <c r="J10" s="1" t="s">
        <v>93</v>
      </c>
      <c r="L10" s="1">
        <v>11.6</v>
      </c>
      <c r="M10" s="1">
        <v>8.8</v>
      </c>
      <c r="N10" s="11">
        <v>0.731</v>
      </c>
      <c r="P10" s="1">
        <f>L10*N10</f>
        <v>8.4796</v>
      </c>
      <c r="Q10" s="1">
        <f>M10*N10</f>
        <v>6.4328</v>
      </c>
    </row>
    <row r="11" spans="3:17" ht="12.75">
      <c r="C11" s="8">
        <v>0.2036</v>
      </c>
      <c r="D11" s="4" t="s">
        <v>112</v>
      </c>
      <c r="J11" s="1" t="s">
        <v>82</v>
      </c>
      <c r="L11" s="1">
        <v>18.5</v>
      </c>
      <c r="M11" s="1">
        <v>8.2</v>
      </c>
      <c r="N11" s="11">
        <v>0</v>
      </c>
      <c r="P11" s="1">
        <f>SUM(P7:P10)</f>
        <v>21.573900000000002</v>
      </c>
      <c r="Q11" s="1">
        <f>SUM(Q7:Q10)</f>
        <v>17.764400000000002</v>
      </c>
    </row>
    <row r="12" spans="3:4" ht="12.75">
      <c r="C12" s="1">
        <v>1.0117</v>
      </c>
      <c r="D12" s="7" t="s">
        <v>113</v>
      </c>
    </row>
    <row r="13" spans="3:14" ht="12.75">
      <c r="C13" s="8">
        <v>0.0015</v>
      </c>
      <c r="D13" s="4" t="s">
        <v>6</v>
      </c>
      <c r="L13" s="1" t="e">
        <f>VLOOKUP(Start!B10,J7:N11,3,FALSE)</f>
        <v>#N/A</v>
      </c>
      <c r="M13" s="1" t="e">
        <f>VLOOKUP(Start!B10,J7:N11,4,FALSE)</f>
        <v>#N/A</v>
      </c>
      <c r="N13" s="11" t="e">
        <f>VLOOKUP(Start!B10,J7:N11,5,FALSE)</f>
        <v>#N/A</v>
      </c>
    </row>
    <row r="14" spans="3:4" ht="12.75">
      <c r="C14" s="1">
        <v>0.0018</v>
      </c>
      <c r="D14" s="4" t="s">
        <v>7</v>
      </c>
    </row>
    <row r="15" spans="3:16" ht="15">
      <c r="C15" s="9">
        <v>0.731</v>
      </c>
      <c r="D15" s="7" t="s">
        <v>8</v>
      </c>
      <c r="L15" s="1" t="s">
        <v>86</v>
      </c>
      <c r="M15" s="1" t="e">
        <f>L13-M13</f>
        <v>#N/A</v>
      </c>
      <c r="P15" s="12" t="s">
        <v>114</v>
      </c>
    </row>
    <row r="16" spans="3:4" ht="12.75">
      <c r="C16" s="9"/>
      <c r="D16" s="7"/>
    </row>
    <row r="17" spans="3:17" ht="14.25">
      <c r="C17" s="1" t="s">
        <v>14</v>
      </c>
      <c r="D17" s="4" t="s">
        <v>15</v>
      </c>
      <c r="Q17" s="13" t="s">
        <v>101</v>
      </c>
    </row>
    <row r="18" spans="4:18" ht="14.25">
      <c r="D18" s="10"/>
      <c r="Q18" s="1" t="s">
        <v>102</v>
      </c>
      <c r="R18" s="14"/>
    </row>
    <row r="19" ht="12.75">
      <c r="Q19" s="1" t="s">
        <v>103</v>
      </c>
    </row>
    <row r="20" spans="3:17" ht="14.25">
      <c r="C20" s="65" t="s">
        <v>75</v>
      </c>
      <c r="D20" s="66"/>
      <c r="E20" s="66"/>
      <c r="F20" s="66"/>
      <c r="Q20" s="13" t="s">
        <v>104</v>
      </c>
    </row>
    <row r="21" spans="3:17" ht="23.25" customHeight="1">
      <c r="C21" s="60" t="s">
        <v>72</v>
      </c>
      <c r="D21" s="60" t="s">
        <v>76</v>
      </c>
      <c r="H21" s="60" t="s">
        <v>72</v>
      </c>
      <c r="I21" s="60" t="s">
        <v>73</v>
      </c>
      <c r="L21" s="45">
        <v>0.05</v>
      </c>
      <c r="Q21" s="13" t="s">
        <v>105</v>
      </c>
    </row>
    <row r="22" spans="3:18" ht="15">
      <c r="C22" s="47" t="s">
        <v>46</v>
      </c>
      <c r="D22" s="1">
        <v>0.097</v>
      </c>
      <c r="F22" s="46" t="e">
        <f>VLOOKUP(Start!F7,C22:D72,2,FALSE)</f>
        <v>#N/A</v>
      </c>
      <c r="H22" s="47" t="s">
        <v>46</v>
      </c>
      <c r="I22" s="48">
        <v>1.298652</v>
      </c>
      <c r="K22" s="49" t="e">
        <f>VLOOKUP(Start!F7,H22:I72,2,FALSE)</f>
        <v>#N/A</v>
      </c>
      <c r="L22" s="45">
        <v>0.1</v>
      </c>
      <c r="R22" s="15" t="s">
        <v>106</v>
      </c>
    </row>
    <row r="23" spans="3:12" ht="12.75">
      <c r="C23" s="47" t="s">
        <v>65</v>
      </c>
      <c r="D23" s="1">
        <v>0.172</v>
      </c>
      <c r="H23" s="47" t="s">
        <v>65</v>
      </c>
      <c r="I23" s="48">
        <v>1.106484</v>
      </c>
      <c r="L23" s="45">
        <v>0.15</v>
      </c>
    </row>
    <row r="24" spans="3:12" ht="12.75">
      <c r="C24" s="47" t="s">
        <v>54</v>
      </c>
      <c r="D24" s="1">
        <v>0.1</v>
      </c>
      <c r="H24" s="47" t="s">
        <v>54</v>
      </c>
      <c r="I24" s="48">
        <v>1.218864</v>
      </c>
      <c r="L24" s="45">
        <v>0.2</v>
      </c>
    </row>
    <row r="25" spans="3:16" ht="15">
      <c r="C25" s="47" t="s">
        <v>50</v>
      </c>
      <c r="D25" s="1">
        <v>0.096</v>
      </c>
      <c r="H25" s="47" t="s">
        <v>50</v>
      </c>
      <c r="I25" s="48">
        <v>1.280254</v>
      </c>
      <c r="L25" s="45">
        <v>0.25</v>
      </c>
      <c r="P25" s="12" t="s">
        <v>115</v>
      </c>
    </row>
    <row r="26" spans="3:12" ht="12.75">
      <c r="C26" s="47" t="s">
        <v>62</v>
      </c>
      <c r="D26" s="1">
        <v>0.135</v>
      </c>
      <c r="H26" s="47" t="s">
        <v>62</v>
      </c>
      <c r="I26" s="48">
        <v>0.7004</v>
      </c>
      <c r="L26" s="45">
        <v>0.3</v>
      </c>
    </row>
    <row r="27" spans="3:17" ht="14.25">
      <c r="C27" s="47" t="s">
        <v>55</v>
      </c>
      <c r="D27" s="1">
        <v>0.101</v>
      </c>
      <c r="H27" s="47" t="s">
        <v>55</v>
      </c>
      <c r="I27" s="48">
        <v>1.986085</v>
      </c>
      <c r="L27" s="45">
        <v>0.35</v>
      </c>
      <c r="Q27" s="13" t="s">
        <v>107</v>
      </c>
    </row>
    <row r="28" spans="3:17" ht="14.25">
      <c r="C28" s="47" t="s">
        <v>16</v>
      </c>
      <c r="D28" s="1">
        <v>0.194</v>
      </c>
      <c r="H28" s="47" t="s">
        <v>16</v>
      </c>
      <c r="I28" s="48">
        <v>0.754186</v>
      </c>
      <c r="L28" s="45">
        <v>0.4</v>
      </c>
      <c r="Q28" s="13" t="s">
        <v>102</v>
      </c>
    </row>
    <row r="29" spans="3:17" ht="14.25">
      <c r="C29" s="47" t="s">
        <v>37</v>
      </c>
      <c r="D29" s="1">
        <v>0.139</v>
      </c>
      <c r="H29" s="47" t="s">
        <v>37</v>
      </c>
      <c r="I29" s="48">
        <v>1.803732</v>
      </c>
      <c r="L29" s="45">
        <v>0.45</v>
      </c>
      <c r="Q29" s="13" t="s">
        <v>108</v>
      </c>
    </row>
    <row r="30" spans="3:17" ht="14.25">
      <c r="C30" s="47" t="s">
        <v>38</v>
      </c>
      <c r="D30" s="1">
        <v>0.111</v>
      </c>
      <c r="H30" s="47" t="s">
        <v>38</v>
      </c>
      <c r="I30" s="48">
        <v>3.614251</v>
      </c>
      <c r="L30" s="45">
        <v>0.5</v>
      </c>
      <c r="Q30" s="13" t="s">
        <v>104</v>
      </c>
    </row>
    <row r="31" spans="3:17" ht="14.25">
      <c r="C31" s="47" t="s">
        <v>39</v>
      </c>
      <c r="D31" s="1">
        <v>0.113</v>
      </c>
      <c r="H31" s="47" t="s">
        <v>39</v>
      </c>
      <c r="I31" s="48">
        <v>1.348031</v>
      </c>
      <c r="L31" s="45">
        <v>0.55</v>
      </c>
      <c r="Q31" s="13" t="s">
        <v>109</v>
      </c>
    </row>
    <row r="32" spans="3:18" ht="14.25">
      <c r="C32" s="47" t="s">
        <v>40</v>
      </c>
      <c r="D32" s="1">
        <v>0.095</v>
      </c>
      <c r="H32" s="47" t="s">
        <v>40</v>
      </c>
      <c r="I32" s="48">
        <v>1.388331</v>
      </c>
      <c r="L32" s="45">
        <v>0.6</v>
      </c>
      <c r="R32" s="13" t="s">
        <v>110</v>
      </c>
    </row>
    <row r="33" spans="3:12" ht="12.75">
      <c r="C33" s="47" t="s">
        <v>66</v>
      </c>
      <c r="D33" s="1">
        <v>0.303</v>
      </c>
      <c r="H33" s="47" t="s">
        <v>66</v>
      </c>
      <c r="I33" s="48">
        <v>1.654736</v>
      </c>
      <c r="L33" s="45">
        <v>0.65</v>
      </c>
    </row>
    <row r="34" spans="3:18" ht="14.25">
      <c r="C34" s="47" t="s">
        <v>56</v>
      </c>
      <c r="D34" s="1">
        <v>0.067</v>
      </c>
      <c r="H34" s="47" t="s">
        <v>56</v>
      </c>
      <c r="I34" s="48">
        <v>0.143945</v>
      </c>
      <c r="L34" s="45">
        <v>0.7</v>
      </c>
      <c r="R34" s="13" t="s">
        <v>111</v>
      </c>
    </row>
    <row r="35" spans="3:24" ht="12.75">
      <c r="C35" s="47" t="s">
        <v>25</v>
      </c>
      <c r="D35" s="1">
        <v>0.11</v>
      </c>
      <c r="H35" s="47" t="s">
        <v>25</v>
      </c>
      <c r="I35" s="48">
        <v>1.154754</v>
      </c>
      <c r="L35" s="45">
        <v>0.75</v>
      </c>
      <c r="X35" s="1" t="s">
        <v>116</v>
      </c>
    </row>
    <row r="36" spans="3:24" ht="14.25">
      <c r="C36" s="47" t="s">
        <v>26</v>
      </c>
      <c r="D36" s="1">
        <v>0.091</v>
      </c>
      <c r="H36" s="47" t="s">
        <v>26</v>
      </c>
      <c r="I36" s="48">
        <v>2.098028</v>
      </c>
      <c r="L36" s="45">
        <v>0.8</v>
      </c>
      <c r="X36" s="16" t="s">
        <v>117</v>
      </c>
    </row>
    <row r="37" spans="3:12" ht="12.75">
      <c r="C37" s="47" t="s">
        <v>30</v>
      </c>
      <c r="D37" s="1">
        <v>0.097</v>
      </c>
      <c r="H37" s="47" t="s">
        <v>30</v>
      </c>
      <c r="I37" s="48">
        <v>1.943284</v>
      </c>
      <c r="L37" s="45">
        <v>0.85</v>
      </c>
    </row>
    <row r="38" spans="3:12" ht="12.75">
      <c r="C38" s="47" t="s">
        <v>31</v>
      </c>
      <c r="D38" s="1">
        <v>0.09</v>
      </c>
      <c r="H38" s="47" t="s">
        <v>31</v>
      </c>
      <c r="I38" s="48">
        <v>1.87058</v>
      </c>
      <c r="L38" s="45">
        <v>0.9</v>
      </c>
    </row>
    <row r="39" spans="3:12" ht="12.75">
      <c r="C39" s="47" t="s">
        <v>47</v>
      </c>
      <c r="D39" s="1">
        <v>0.077</v>
      </c>
      <c r="H39" s="47" t="s">
        <v>47</v>
      </c>
      <c r="I39" s="48">
        <v>2.051055</v>
      </c>
      <c r="L39" s="45">
        <v>0.95</v>
      </c>
    </row>
    <row r="40" spans="3:12" ht="12.75">
      <c r="C40" s="47" t="s">
        <v>51</v>
      </c>
      <c r="D40" s="1">
        <v>0.1</v>
      </c>
      <c r="H40" s="47" t="s">
        <v>51</v>
      </c>
      <c r="I40" s="48">
        <v>1.201206</v>
      </c>
      <c r="L40" s="45">
        <v>1</v>
      </c>
    </row>
    <row r="41" spans="3:9" ht="12.75">
      <c r="C41" s="47" t="s">
        <v>17</v>
      </c>
      <c r="D41" s="1">
        <v>0.164</v>
      </c>
      <c r="H41" s="47" t="s">
        <v>17</v>
      </c>
      <c r="I41" s="48">
        <v>0.771833</v>
      </c>
    </row>
    <row r="42" spans="3:9" ht="12.75">
      <c r="C42" s="47" t="s">
        <v>41</v>
      </c>
      <c r="D42" s="1">
        <v>0.1323</v>
      </c>
      <c r="H42" s="47" t="s">
        <v>41</v>
      </c>
      <c r="I42" s="48">
        <v>1.293045</v>
      </c>
    </row>
    <row r="43" spans="3:9" ht="12.75">
      <c r="C43" s="47" t="s">
        <v>18</v>
      </c>
      <c r="D43" s="1">
        <v>0.163</v>
      </c>
      <c r="H43" s="47" t="s">
        <v>18</v>
      </c>
      <c r="I43" s="48">
        <v>1.226147</v>
      </c>
    </row>
    <row r="44" spans="3:9" ht="12.75">
      <c r="C44" s="47" t="s">
        <v>27</v>
      </c>
      <c r="D44" s="1">
        <v>0.104</v>
      </c>
      <c r="H44" s="47" t="s">
        <v>27</v>
      </c>
      <c r="I44" s="48">
        <v>1.412673</v>
      </c>
    </row>
    <row r="45" spans="3:9" ht="12.75">
      <c r="C45" s="47" t="s">
        <v>32</v>
      </c>
      <c r="D45" s="1">
        <v>0.092</v>
      </c>
      <c r="H45" s="47" t="s">
        <v>32</v>
      </c>
      <c r="I45" s="48">
        <v>1.587518</v>
      </c>
    </row>
    <row r="46" spans="3:9" ht="12.75">
      <c r="C46" s="47" t="s">
        <v>48</v>
      </c>
      <c r="D46" s="1">
        <v>0.1</v>
      </c>
      <c r="H46" s="47" t="s">
        <v>48</v>
      </c>
      <c r="I46" s="48">
        <v>1.408978</v>
      </c>
    </row>
    <row r="47" spans="3:9" ht="12.75">
      <c r="C47" s="47" t="s">
        <v>33</v>
      </c>
      <c r="D47" s="1">
        <v>0.076</v>
      </c>
      <c r="H47" s="47" t="s">
        <v>33</v>
      </c>
      <c r="I47" s="48">
        <v>1.881391</v>
      </c>
    </row>
    <row r="48" spans="3:9" ht="12.75">
      <c r="C48" s="47" t="s">
        <v>57</v>
      </c>
      <c r="D48" s="1">
        <v>0.089</v>
      </c>
      <c r="H48" s="47" t="s">
        <v>57</v>
      </c>
      <c r="I48" s="48">
        <v>1.572928</v>
      </c>
    </row>
    <row r="49" spans="3:9" ht="12.75">
      <c r="C49" s="47" t="s">
        <v>34</v>
      </c>
      <c r="D49" s="1">
        <v>0.073</v>
      </c>
      <c r="H49" s="47" t="s">
        <v>34</v>
      </c>
      <c r="I49" s="48">
        <v>1.503084</v>
      </c>
    </row>
    <row r="50" spans="3:9" ht="12.75">
      <c r="C50" s="47" t="s">
        <v>58</v>
      </c>
      <c r="D50" s="1">
        <v>0.125</v>
      </c>
      <c r="H50" s="47" t="s">
        <v>58</v>
      </c>
      <c r="I50" s="48">
        <v>1.572724</v>
      </c>
    </row>
    <row r="51" spans="3:11" ht="12.75">
      <c r="C51" s="47" t="s">
        <v>19</v>
      </c>
      <c r="D51" s="1">
        <v>0.152</v>
      </c>
      <c r="H51" s="47" t="s">
        <v>19</v>
      </c>
      <c r="I51" s="48">
        <v>0.779267</v>
      </c>
      <c r="K51" s="49"/>
    </row>
    <row r="52" spans="3:9" ht="12.75">
      <c r="C52" s="47" t="s">
        <v>22</v>
      </c>
      <c r="D52" s="1">
        <v>0.14</v>
      </c>
      <c r="H52" s="47" t="s">
        <v>22</v>
      </c>
      <c r="I52" s="48">
        <v>0.71279</v>
      </c>
    </row>
    <row r="53" spans="3:9" ht="12.75">
      <c r="C53" s="47" t="s">
        <v>59</v>
      </c>
      <c r="D53" s="1">
        <v>0.094</v>
      </c>
      <c r="H53" s="47" t="s">
        <v>59</v>
      </c>
      <c r="I53" s="48">
        <v>1.991983</v>
      </c>
    </row>
    <row r="54" spans="3:9" ht="12.75">
      <c r="C54" s="47" t="s">
        <v>23</v>
      </c>
      <c r="D54" s="1">
        <v>0.179</v>
      </c>
      <c r="H54" s="47" t="s">
        <v>23</v>
      </c>
      <c r="I54" s="48">
        <v>0.907159</v>
      </c>
    </row>
    <row r="55" spans="3:9" ht="12.75">
      <c r="C55" s="47" t="s">
        <v>42</v>
      </c>
      <c r="D55" s="1">
        <v>0.096</v>
      </c>
      <c r="H55" s="47" t="s">
        <v>42</v>
      </c>
      <c r="I55" s="48">
        <v>1.217818</v>
      </c>
    </row>
    <row r="56" spans="3:9" ht="12.75">
      <c r="C56" s="47" t="s">
        <v>35</v>
      </c>
      <c r="D56" s="1">
        <v>0.073</v>
      </c>
      <c r="H56" s="47" t="s">
        <v>35</v>
      </c>
      <c r="I56" s="48">
        <v>2.386309</v>
      </c>
    </row>
    <row r="57" spans="3:9" ht="12.75">
      <c r="C57" s="47" t="s">
        <v>28</v>
      </c>
      <c r="D57" s="1">
        <v>0.1</v>
      </c>
      <c r="H57" s="47" t="s">
        <v>28</v>
      </c>
      <c r="I57" s="48">
        <v>1.778971</v>
      </c>
    </row>
    <row r="58" spans="3:9" ht="12.75">
      <c r="C58" s="47" t="s">
        <v>52</v>
      </c>
      <c r="D58" s="1">
        <v>0.09</v>
      </c>
      <c r="H58" s="47" t="s">
        <v>52</v>
      </c>
      <c r="I58" s="48">
        <v>1.726042</v>
      </c>
    </row>
    <row r="59" spans="3:9" ht="12.75">
      <c r="C59" s="47" t="s">
        <v>63</v>
      </c>
      <c r="D59" s="1">
        <v>0.086</v>
      </c>
      <c r="H59" s="47" t="s">
        <v>63</v>
      </c>
      <c r="I59" s="48">
        <v>0.45579</v>
      </c>
    </row>
    <row r="60" spans="3:9" ht="12.75">
      <c r="C60" s="47" t="s">
        <v>24</v>
      </c>
      <c r="D60" s="1">
        <v>0.112</v>
      </c>
      <c r="H60" s="47" t="s">
        <v>24</v>
      </c>
      <c r="I60" s="48">
        <v>1.216211</v>
      </c>
    </row>
    <row r="61" spans="3:9" ht="12.75">
      <c r="C61" s="47" t="s">
        <v>20</v>
      </c>
      <c r="D61" s="1">
        <v>0.151</v>
      </c>
      <c r="H61" s="47" t="s">
        <v>20</v>
      </c>
      <c r="I61" s="48">
        <v>1.070996</v>
      </c>
    </row>
    <row r="62" spans="3:9" ht="12.75">
      <c r="C62" s="47" t="s">
        <v>43</v>
      </c>
      <c r="D62" s="1">
        <v>0.098</v>
      </c>
      <c r="H62" s="47" t="s">
        <v>43</v>
      </c>
      <c r="I62" s="48">
        <v>0.914816</v>
      </c>
    </row>
    <row r="63" spans="3:9" ht="12.75">
      <c r="C63" s="47" t="s">
        <v>36</v>
      </c>
      <c r="D63" s="1">
        <v>0.079</v>
      </c>
      <c r="H63" s="47" t="s">
        <v>36</v>
      </c>
      <c r="I63" s="48">
        <v>1.215369</v>
      </c>
    </row>
    <row r="64" spans="3:9" ht="12.75">
      <c r="C64" s="47" t="s">
        <v>49</v>
      </c>
      <c r="D64" s="1">
        <v>0.088</v>
      </c>
      <c r="H64" s="47" t="s">
        <v>49</v>
      </c>
      <c r="I64" s="48">
        <v>1.266009</v>
      </c>
    </row>
    <row r="65" spans="3:9" ht="12.75">
      <c r="C65" s="47" t="s">
        <v>53</v>
      </c>
      <c r="D65" s="1">
        <v>0.124</v>
      </c>
      <c r="H65" s="47" t="s">
        <v>53</v>
      </c>
      <c r="I65" s="48">
        <v>1.471637</v>
      </c>
    </row>
    <row r="66" spans="3:9" ht="12.75">
      <c r="C66" s="47" t="s">
        <v>60</v>
      </c>
      <c r="D66" s="1">
        <v>0.079</v>
      </c>
      <c r="H66" s="47" t="s">
        <v>60</v>
      </c>
      <c r="I66" s="48">
        <v>2.120814</v>
      </c>
    </row>
    <row r="67" spans="3:9" ht="12.75">
      <c r="C67" s="47" t="s">
        <v>21</v>
      </c>
      <c r="D67" s="1">
        <v>0.147</v>
      </c>
      <c r="H67" s="47" t="s">
        <v>21</v>
      </c>
      <c r="I67" s="48">
        <v>0.006939</v>
      </c>
    </row>
    <row r="68" spans="3:9" ht="12.75">
      <c r="C68" s="47" t="s">
        <v>44</v>
      </c>
      <c r="D68" s="1">
        <v>0.089</v>
      </c>
      <c r="H68" s="47" t="s">
        <v>44</v>
      </c>
      <c r="I68" s="48">
        <v>1.210537</v>
      </c>
    </row>
    <row r="69" spans="3:9" ht="12.75">
      <c r="C69" s="47" t="s">
        <v>64</v>
      </c>
      <c r="D69" s="1">
        <v>0.075</v>
      </c>
      <c r="H69" s="47" t="s">
        <v>64</v>
      </c>
      <c r="I69" s="48">
        <v>0.359933</v>
      </c>
    </row>
    <row r="70" spans="3:9" ht="12.75">
      <c r="C70" s="47" t="s">
        <v>45</v>
      </c>
      <c r="D70" s="1">
        <v>0.071</v>
      </c>
      <c r="H70" s="47" t="s">
        <v>45</v>
      </c>
      <c r="I70" s="48">
        <v>1.988026</v>
      </c>
    </row>
    <row r="71" spans="3:9" ht="12.75">
      <c r="C71" s="47" t="s">
        <v>29</v>
      </c>
      <c r="D71" s="1">
        <v>0.114</v>
      </c>
      <c r="H71" s="47" t="s">
        <v>29</v>
      </c>
      <c r="I71" s="48">
        <v>1.712915</v>
      </c>
    </row>
    <row r="72" spans="3:9" ht="12.75">
      <c r="C72" s="47" t="s">
        <v>61</v>
      </c>
      <c r="D72" s="1">
        <v>0.079</v>
      </c>
      <c r="H72" s="47" t="s">
        <v>61</v>
      </c>
      <c r="I72" s="48">
        <v>2.277504</v>
      </c>
    </row>
    <row r="73" ht="12.75">
      <c r="H73" s="7" t="s">
        <v>74</v>
      </c>
    </row>
    <row r="76" spans="3:4" ht="12.75">
      <c r="C76" s="50"/>
      <c r="D76" s="50"/>
    </row>
    <row r="77" spans="3:4" ht="12.75">
      <c r="C77" s="51" t="s">
        <v>67</v>
      </c>
      <c r="D77" s="52"/>
    </row>
    <row r="78" spans="3:4" ht="12.75">
      <c r="C78" s="53" t="s">
        <v>68</v>
      </c>
      <c r="D78" s="54"/>
    </row>
    <row r="79" spans="3:4" ht="12.75">
      <c r="C79" s="53" t="s">
        <v>69</v>
      </c>
      <c r="D79" s="54"/>
    </row>
    <row r="80" spans="3:4" ht="12.75">
      <c r="C80" s="55" t="s">
        <v>70</v>
      </c>
      <c r="D80" s="56"/>
    </row>
    <row r="81" ht="12.75">
      <c r="C81" s="54"/>
    </row>
  </sheetData>
  <sheetProtection password="EBAF" sheet="1" objects="1" scenarios="1"/>
  <mergeCells count="1">
    <mergeCell ref="C20:F20"/>
  </mergeCells>
  <hyperlinks>
    <hyperlink ref="D17" r:id="rId1" display="average length of shower"/>
    <hyperlink ref="D15" r:id="rId2" display="hot water for shower use"/>
    <hyperlink ref="D14" r:id="rId3" display="kWh/ 1million gallons of wastewater treated"/>
    <hyperlink ref="D13" r:id="rId4" display="kWh/ 1 million gallons water delivered"/>
    <hyperlink ref="D12" location="'Water Heating'!A1" display="cf/gallon if heating water with natural gas"/>
    <hyperlink ref="D11" location="'Water Heating'!A1" display="kWh/gallon if heating water with electricity* (pg. 5-6)"/>
    <hyperlink ref="D10" r:id="rId5" display="lbs CO2 per cf natural gas"/>
    <hyperlink ref="D9" r:id="rId6" display="lbs CO2 per kWh"/>
    <hyperlink ref="D8" r:id="rId7" display="Average cost of natural gas per 1000 cf"/>
    <hyperlink ref="D7" r:id="rId8" display="Average cost of electricity per kWh"/>
    <hyperlink ref="D6" r:id="rId9" display="Average cost of wastewater treatment per 1000 gallons"/>
    <hyperlink ref="D5" r:id="rId10" display="Average cost of tap water per 1000 gallons"/>
    <hyperlink ref="N5" r:id="rId11" display="% hot water"/>
    <hyperlink ref="L5" r:id="rId12" display="Traditional"/>
    <hyperlink ref="M5" r:id="rId13" display="Efficient"/>
    <hyperlink ref="C77" r:id="rId14" display="_ftnref1"/>
    <hyperlink ref="C78" r:id="rId15" display="_ftnref2"/>
    <hyperlink ref="C79" r:id="rId16" display="_ftnref3"/>
    <hyperlink ref="C80" r:id="rId17" display="_ftnref4"/>
    <hyperlink ref="H73" r:id="rId18" display="All data from U.S. EPA's eGRID Version 2.1"/>
    <hyperlink ref="C20:F20" r:id="rId19" display="Table 5.6.B.  Average Retail Price of Electricity by State, April 2008 From EIA Electric Power Monthly"/>
  </hyperlinks>
  <printOptions/>
  <pageMargins left="0.75" right="0.75" top="1" bottom="1" header="0.5" footer="0.5"/>
  <pageSetup horizontalDpi="600" verticalDpi="600" orientation="portrait" r:id="rId2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River Network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BGriffithS</dc:creator>
  <cp:keywords/>
  <dc:description/>
  <cp:lastModifiedBy>Bevan Griffiths-Sattenspiel</cp:lastModifiedBy>
  <cp:lastPrinted>2008-08-26T16:18:33Z</cp:lastPrinted>
  <dcterms:created xsi:type="dcterms:W3CDTF">2008-08-01T22:29:58Z</dcterms:created>
  <dcterms:modified xsi:type="dcterms:W3CDTF">2009-11-26T01:03:11Z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